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fn.AVERAGEIFS" hidden="1">#NAME?</definedName>
  </definedNames>
  <calcPr fullCalcOnLoad="1"/>
</workbook>
</file>

<file path=xl/sharedStrings.xml><?xml version="1.0" encoding="utf-8"?>
<sst xmlns="http://schemas.openxmlformats.org/spreadsheetml/2006/main" count="51" uniqueCount="29">
  <si>
    <t>Node</t>
  </si>
  <si>
    <t>Source</t>
  </si>
  <si>
    <t>Kappa</t>
  </si>
  <si>
    <t>Agreement (%)</t>
  </si>
  <si>
    <t>A and B (%)</t>
  </si>
  <si>
    <t>Not A and Not B (%)</t>
  </si>
  <si>
    <t>Disagreement (%)</t>
  </si>
  <si>
    <t>A and Not B (%)</t>
  </si>
  <si>
    <t>B and Not A (%)</t>
  </si>
  <si>
    <t>Community\Community change</t>
  </si>
  <si>
    <t>Barbara</t>
  </si>
  <si>
    <t>Charles</t>
  </si>
  <si>
    <t>Thomas</t>
  </si>
  <si>
    <t>Community\Connection to Down East</t>
  </si>
  <si>
    <t>Economy\Fishing or aquaculture</t>
  </si>
  <si>
    <t>Economy\Jobs and cost of living</t>
  </si>
  <si>
    <t>Natural environment\Environmental change</t>
  </si>
  <si>
    <r>
      <rPr>
        <sz val="8"/>
        <rFont val="Symbol"/>
        <family val="1"/>
      </rPr>
      <t>S</t>
    </r>
    <r>
      <rPr>
        <sz val="8"/>
        <rFont val="Microsoft Sans Serif"/>
        <family val="2"/>
      </rPr>
      <t>EF</t>
    </r>
  </si>
  <si>
    <t>TA</t>
  </si>
  <si>
    <t>TU</t>
  </si>
  <si>
    <t>Weighted A and B (%)</t>
  </si>
  <si>
    <t>Weighted Not A and Not B (%)</t>
  </si>
  <si>
    <t>Weighted A and Not B (%)</t>
  </si>
  <si>
    <t>Weighted B and Not A (%)</t>
  </si>
  <si>
    <t>Source Size (chars)</t>
  </si>
  <si>
    <t>Average for node "Community\Community change" (unweighted)</t>
  </si>
  <si>
    <t>Average for node "Community\Community change" (weighted by Source Size)</t>
  </si>
  <si>
    <t>Average for all nodes &amp; sources (unweighted)</t>
  </si>
  <si>
    <t>Average for all nodes &amp; sources (weighted by Source Size)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</si>
</sst>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00000000"/>
    <numFmt numFmtId="177" formatCode="0.00000000"/>
    <numFmt numFmtId="178" formatCode="0.0000000"/>
    <numFmt numFmtId="179" formatCode="0.000000"/>
  </numFmts>
  <fonts count="39">
    <font>
      <sz val="10"/>
      <name val="Arial"/>
      <family val="0"/>
    </font>
    <font>
      <sz val="8"/>
      <name val="Microsoft Sans Serif"/>
      <family val="2"/>
    </font>
    <font>
      <b/>
      <sz val="8"/>
      <name val="Microsoft Sans Serif"/>
      <family val="2"/>
    </font>
    <font>
      <sz val="8"/>
      <name val="Symbol"/>
      <family val="1"/>
    </font>
    <font>
      <sz val="11"/>
      <color indexed="63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8"/>
      <color indexed="55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3499799966812134"/>
      <name val="Microsoft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theme="4"/>
      </left>
      <right style="thin"/>
      <top style="medium">
        <color theme="4"/>
      </top>
      <bottom style="thin"/>
    </border>
    <border>
      <left style="thin"/>
      <right style="thin"/>
      <top style="medium">
        <color theme="4"/>
      </top>
      <bottom style="thin"/>
    </border>
    <border>
      <left style="thin"/>
      <right style="medium">
        <color theme="4"/>
      </right>
      <top style="medium">
        <color theme="4"/>
      </top>
      <bottom style="thin"/>
    </border>
    <border>
      <left style="medium">
        <color theme="4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theme="4"/>
      </right>
      <top style="thin">
        <color indexed="9"/>
      </top>
      <bottom style="thin">
        <color indexed="9"/>
      </bottom>
    </border>
    <border>
      <left style="medium">
        <color theme="4"/>
      </left>
      <right style="thin">
        <color indexed="9"/>
      </right>
      <top style="thin">
        <color indexed="9"/>
      </top>
      <bottom style="medium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theme="4"/>
      </bottom>
    </border>
    <border>
      <left style="thin">
        <color indexed="9"/>
      </left>
      <right style="medium">
        <color theme="4"/>
      </right>
      <top style="thin">
        <color indexed="9"/>
      </top>
      <bottom style="medium">
        <color theme="4"/>
      </bottom>
    </border>
    <border>
      <left style="medium">
        <color theme="4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 style="medium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/>
      </right>
      <top>
        <color indexed="63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medium">
        <color theme="4"/>
      </right>
      <top>
        <color indexed="63"/>
      </top>
      <bottom style="medium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/>
    </xf>
    <xf numFmtId="172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33" borderId="10" xfId="0" applyNumberFormat="1" applyFont="1" applyFill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right" vertical="top"/>
    </xf>
    <xf numFmtId="0" fontId="1" fillId="35" borderId="10" xfId="0" applyNumberFormat="1" applyFont="1" applyFill="1" applyBorder="1" applyAlignment="1">
      <alignment horizontal="right" vertical="top"/>
    </xf>
    <xf numFmtId="0" fontId="1" fillId="36" borderId="1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right" vertical="top"/>
    </xf>
    <xf numFmtId="2" fontId="1" fillId="33" borderId="0" xfId="0" applyNumberFormat="1" applyFont="1" applyFill="1" applyBorder="1" applyAlignment="1">
      <alignment horizontal="right" vertical="top"/>
    </xf>
    <xf numFmtId="2" fontId="1" fillId="34" borderId="0" xfId="0" applyNumberFormat="1" applyFont="1" applyFill="1" applyBorder="1" applyAlignment="1">
      <alignment horizontal="right" vertical="top"/>
    </xf>
    <xf numFmtId="2" fontId="1" fillId="35" borderId="0" xfId="0" applyNumberFormat="1" applyFont="1" applyFill="1" applyBorder="1" applyAlignment="1">
      <alignment horizontal="right" vertical="top"/>
    </xf>
    <xf numFmtId="2" fontId="1" fillId="36" borderId="0" xfId="0" applyNumberFormat="1" applyFont="1" applyFill="1" applyBorder="1" applyAlignment="1">
      <alignment horizontal="right" vertical="top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right" vertical="top"/>
    </xf>
    <xf numFmtId="0" fontId="1" fillId="37" borderId="11" xfId="0" applyFont="1" applyFill="1" applyBorder="1" applyAlignment="1">
      <alignment horizontal="left" vertical="center" wrapText="1"/>
    </xf>
    <xf numFmtId="0" fontId="1" fillId="37" borderId="12" xfId="0" applyFont="1" applyFill="1" applyBorder="1" applyAlignment="1">
      <alignment horizontal="left" vertical="center" wrapText="1"/>
    </xf>
    <xf numFmtId="0" fontId="1" fillId="37" borderId="12" xfId="0" applyFont="1" applyFill="1" applyBorder="1" applyAlignment="1">
      <alignment horizontal="left" vertical="center" wrapText="1"/>
    </xf>
    <xf numFmtId="0" fontId="1" fillId="37" borderId="12" xfId="0" applyFont="1" applyFill="1" applyBorder="1" applyAlignment="1">
      <alignment horizontal="right" vertical="center" wrapText="1"/>
    </xf>
    <xf numFmtId="0" fontId="2" fillId="37" borderId="12" xfId="0" applyFont="1" applyFill="1" applyBorder="1" applyAlignment="1">
      <alignment horizontal="right" vertical="center" wrapText="1"/>
    </xf>
    <xf numFmtId="0" fontId="1" fillId="37" borderId="13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top"/>
    </xf>
    <xf numFmtId="0" fontId="1" fillId="36" borderId="15" xfId="0" applyNumberFormat="1" applyFont="1" applyFill="1" applyBorder="1" applyAlignment="1">
      <alignment horizontal="righ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172" fontId="1" fillId="0" borderId="17" xfId="0" applyNumberFormat="1" applyFont="1" applyBorder="1" applyAlignment="1">
      <alignment horizontal="right" vertical="top"/>
    </xf>
    <xf numFmtId="0" fontId="1" fillId="33" borderId="17" xfId="0" applyNumberFormat="1" applyFont="1" applyFill="1" applyBorder="1" applyAlignment="1">
      <alignment horizontal="right" vertical="top"/>
    </xf>
    <xf numFmtId="0" fontId="1" fillId="34" borderId="17" xfId="0" applyNumberFormat="1" applyFont="1" applyFill="1" applyBorder="1" applyAlignment="1">
      <alignment horizontal="right" vertical="top"/>
    </xf>
    <xf numFmtId="0" fontId="1" fillId="35" borderId="17" xfId="0" applyNumberFormat="1" applyFont="1" applyFill="1" applyBorder="1" applyAlignment="1">
      <alignment horizontal="right" vertical="top"/>
    </xf>
    <xf numFmtId="0" fontId="1" fillId="36" borderId="17" xfId="0" applyNumberFormat="1" applyFont="1" applyFill="1" applyBorder="1" applyAlignment="1">
      <alignment horizontal="right" vertical="top"/>
    </xf>
    <xf numFmtId="0" fontId="1" fillId="36" borderId="18" xfId="0" applyNumberFormat="1" applyFont="1" applyFill="1" applyBorder="1" applyAlignment="1">
      <alignment horizontal="right" vertical="top"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 horizontal="left" vertical="top"/>
    </xf>
    <xf numFmtId="0" fontId="1" fillId="0" borderId="20" xfId="0" applyFont="1" applyBorder="1" applyAlignment="1">
      <alignment/>
    </xf>
    <xf numFmtId="172" fontId="1" fillId="0" borderId="20" xfId="0" applyNumberFormat="1" applyFont="1" applyBorder="1" applyAlignment="1">
      <alignment horizontal="right" vertical="top"/>
    </xf>
    <xf numFmtId="2" fontId="1" fillId="33" borderId="20" xfId="0" applyNumberFormat="1" applyFont="1" applyFill="1" applyBorder="1" applyAlignment="1">
      <alignment horizontal="right" vertical="top"/>
    </xf>
    <xf numFmtId="2" fontId="1" fillId="34" borderId="20" xfId="0" applyNumberFormat="1" applyFont="1" applyFill="1" applyBorder="1" applyAlignment="1">
      <alignment horizontal="right" vertical="top"/>
    </xf>
    <xf numFmtId="2" fontId="1" fillId="35" borderId="20" xfId="0" applyNumberFormat="1" applyFont="1" applyFill="1" applyBorder="1" applyAlignment="1">
      <alignment horizontal="right" vertical="top"/>
    </xf>
    <xf numFmtId="2" fontId="1" fillId="36" borderId="20" xfId="0" applyNumberFormat="1" applyFont="1" applyFill="1" applyBorder="1" applyAlignment="1">
      <alignment horizontal="right" vertical="top"/>
    </xf>
    <xf numFmtId="2" fontId="1" fillId="36" borderId="21" xfId="0" applyNumberFormat="1" applyFont="1" applyFill="1" applyBorder="1" applyAlignment="1">
      <alignment horizontal="right" vertical="top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" fontId="1" fillId="36" borderId="23" xfId="0" applyNumberFormat="1" applyFont="1" applyFill="1" applyBorder="1" applyAlignment="1">
      <alignment horizontal="right" vertical="top"/>
    </xf>
    <xf numFmtId="0" fontId="1" fillId="0" borderId="24" xfId="0" applyFont="1" applyBorder="1" applyAlignment="1">
      <alignment/>
    </xf>
    <xf numFmtId="0" fontId="1" fillId="0" borderId="25" xfId="0" applyFont="1" applyFill="1" applyBorder="1" applyAlignment="1">
      <alignment horizontal="left" vertical="top"/>
    </xf>
    <xf numFmtId="0" fontId="1" fillId="0" borderId="25" xfId="0" applyFont="1" applyBorder="1" applyAlignment="1">
      <alignment/>
    </xf>
    <xf numFmtId="172" fontId="1" fillId="0" borderId="25" xfId="0" applyNumberFormat="1" applyFont="1" applyBorder="1" applyAlignment="1">
      <alignment horizontal="right" vertical="top"/>
    </xf>
    <xf numFmtId="2" fontId="1" fillId="33" borderId="25" xfId="0" applyNumberFormat="1" applyFont="1" applyFill="1" applyBorder="1" applyAlignment="1">
      <alignment horizontal="right" vertical="top"/>
    </xf>
    <xf numFmtId="2" fontId="1" fillId="34" borderId="25" xfId="0" applyNumberFormat="1" applyFont="1" applyFill="1" applyBorder="1" applyAlignment="1">
      <alignment horizontal="right" vertical="top"/>
    </xf>
    <xf numFmtId="2" fontId="1" fillId="35" borderId="25" xfId="0" applyNumberFormat="1" applyFont="1" applyFill="1" applyBorder="1" applyAlignment="1">
      <alignment horizontal="right" vertical="top"/>
    </xf>
    <xf numFmtId="2" fontId="1" fillId="36" borderId="25" xfId="0" applyNumberFormat="1" applyFont="1" applyFill="1" applyBorder="1" applyAlignment="1">
      <alignment horizontal="right" vertical="top"/>
    </xf>
    <xf numFmtId="2" fontId="1" fillId="36" borderId="26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37" borderId="11" xfId="0" applyFont="1" applyFill="1" applyBorder="1" applyAlignment="1">
      <alignment horizontal="right" vertical="center" wrapText="1"/>
    </xf>
    <xf numFmtId="0" fontId="1" fillId="37" borderId="12" xfId="0" applyFont="1" applyFill="1" applyBorder="1" applyAlignment="1">
      <alignment horizontal="right" vertical="center" wrapText="1"/>
    </xf>
    <xf numFmtId="0" fontId="1" fillId="37" borderId="13" xfId="0" applyFont="1" applyFill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/>
    </xf>
    <xf numFmtId="174" fontId="38" fillId="0" borderId="0" xfId="0" applyNumberFormat="1" applyFont="1" applyBorder="1" applyAlignment="1">
      <alignment/>
    </xf>
    <xf numFmtId="174" fontId="38" fillId="0" borderId="23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1" fillId="0" borderId="2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E3E3E3"/>
      <rgbColor rgb="007EE298"/>
      <rgbColor rgb="00AFEFC5"/>
      <rgbColor rgb="00D97D80"/>
      <rgbColor rgb="00FBAAB0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85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171450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685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171450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47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171450</xdr:colOff>
      <xdr:row>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847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0</xdr:rowOff>
    </xdr:from>
    <xdr:to>
      <xdr:col>1</xdr:col>
      <xdr:colOff>171450</xdr:colOff>
      <xdr:row>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09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</xdr:row>
      <xdr:rowOff>0</xdr:rowOff>
    </xdr:from>
    <xdr:to>
      <xdr:col>3</xdr:col>
      <xdr:colOff>171450</xdr:colOff>
      <xdr:row>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1009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171450</xdr:colOff>
      <xdr:row>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1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171450</xdr:colOff>
      <xdr:row>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1171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171450</xdr:colOff>
      <xdr:row>7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171450</xdr:colOff>
      <xdr:row>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1333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0</xdr:rowOff>
    </xdr:from>
    <xdr:to>
      <xdr:col>1</xdr:col>
      <xdr:colOff>171450</xdr:colOff>
      <xdr:row>8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95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0</xdr:rowOff>
    </xdr:from>
    <xdr:to>
      <xdr:col>3</xdr:col>
      <xdr:colOff>171450</xdr:colOff>
      <xdr:row>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1495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171450</xdr:colOff>
      <xdr:row>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57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0</xdr:rowOff>
    </xdr:from>
    <xdr:to>
      <xdr:col>3</xdr:col>
      <xdr:colOff>171450</xdr:colOff>
      <xdr:row>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1657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171450</xdr:colOff>
      <xdr:row>10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19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</xdr:row>
      <xdr:rowOff>0</xdr:rowOff>
    </xdr:from>
    <xdr:to>
      <xdr:col>3</xdr:col>
      <xdr:colOff>171450</xdr:colOff>
      <xdr:row>10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1819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171450</xdr:colOff>
      <xdr:row>11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8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0</xdr:rowOff>
    </xdr:from>
    <xdr:to>
      <xdr:col>3</xdr:col>
      <xdr:colOff>171450</xdr:colOff>
      <xdr:row>11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198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171450</xdr:colOff>
      <xdr:row>12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43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171450</xdr:colOff>
      <xdr:row>12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2143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0</xdr:rowOff>
    </xdr:from>
    <xdr:to>
      <xdr:col>1</xdr:col>
      <xdr:colOff>171450</xdr:colOff>
      <xdr:row>13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05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171450</xdr:colOff>
      <xdr:row>13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2305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0</xdr:rowOff>
    </xdr:from>
    <xdr:to>
      <xdr:col>1</xdr:col>
      <xdr:colOff>171450</xdr:colOff>
      <xdr:row>14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66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171450</xdr:colOff>
      <xdr:row>14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2466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0</xdr:rowOff>
    </xdr:from>
    <xdr:to>
      <xdr:col>1</xdr:col>
      <xdr:colOff>171450</xdr:colOff>
      <xdr:row>15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628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171450</xdr:colOff>
      <xdr:row>15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2628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</xdr:row>
      <xdr:rowOff>0</xdr:rowOff>
    </xdr:from>
    <xdr:to>
      <xdr:col>1</xdr:col>
      <xdr:colOff>171450</xdr:colOff>
      <xdr:row>16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790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171450</xdr:colOff>
      <xdr:row>16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2790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</xdr:row>
      <xdr:rowOff>0</xdr:rowOff>
    </xdr:from>
    <xdr:to>
      <xdr:col>1</xdr:col>
      <xdr:colOff>171450</xdr:colOff>
      <xdr:row>17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9527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171450</xdr:colOff>
      <xdr:row>17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29527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19</xdr:row>
      <xdr:rowOff>0</xdr:rowOff>
    </xdr:from>
    <xdr:to>
      <xdr:col>4</xdr:col>
      <xdr:colOff>9525</xdr:colOff>
      <xdr:row>27</xdr:row>
      <xdr:rowOff>0</xdr:rowOff>
    </xdr:to>
    <xdr:sp>
      <xdr:nvSpPr>
        <xdr:cNvPr id="31" name="Rectangular Callout 1"/>
        <xdr:cNvSpPr>
          <a:spLocks/>
        </xdr:cNvSpPr>
      </xdr:nvSpPr>
      <xdr:spPr>
        <a:xfrm>
          <a:off x="390525" y="3448050"/>
          <a:ext cx="2352675" cy="1295400"/>
        </a:xfrm>
        <a:prstGeom prst="wedgeRectCallout">
          <a:avLst>
            <a:gd name="adj1" fmla="val -22097"/>
            <a:gd name="adj2" fmla="val -63689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(1) Coding Comparison Query results as they appear in NVivo. </a:t>
          </a:r>
          <a:r>
            <a:rPr lang="en-US" cap="none" sz="1100" b="0" i="0" u="none" baseline="0">
              <a:solidFill>
                <a:srgbClr val="333333"/>
              </a:solidFill>
            </a:rPr>
            <a:t>In</a:t>
          </a:r>
          <a:r>
            <a:rPr lang="en-US" cap="none" sz="1100" b="0" i="0" u="none" baseline="0">
              <a:solidFill>
                <a:srgbClr val="333333"/>
              </a:solidFill>
            </a:rPr>
            <a:t> this worked example, the Kappa, Agreement (%) and Disagreement (%) figures are calculated using  Excel formulas, to show the details of the calculation.</a:t>
          </a:r>
        </a:p>
      </xdr:txBody>
    </xdr:sp>
    <xdr:clientData/>
  </xdr:twoCellAnchor>
  <xdr:twoCellAnchor>
    <xdr:from>
      <xdr:col>5</xdr:col>
      <xdr:colOff>9525</xdr:colOff>
      <xdr:row>18</xdr:row>
      <xdr:rowOff>161925</xdr:rowOff>
    </xdr:from>
    <xdr:to>
      <xdr:col>8</xdr:col>
      <xdr:colOff>600075</xdr:colOff>
      <xdr:row>24</xdr:row>
      <xdr:rowOff>152400</xdr:rowOff>
    </xdr:to>
    <xdr:sp>
      <xdr:nvSpPr>
        <xdr:cNvPr id="32" name="Rectangular Callout 2"/>
        <xdr:cNvSpPr>
          <a:spLocks/>
        </xdr:cNvSpPr>
      </xdr:nvSpPr>
      <xdr:spPr>
        <a:xfrm>
          <a:off x="3400425" y="3448050"/>
          <a:ext cx="2733675" cy="962025"/>
        </a:xfrm>
        <a:prstGeom prst="wedge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(2)</a:t>
          </a:r>
          <a:r>
            <a:rPr lang="en-US" cap="none" sz="1100" b="1" i="0" u="none" baseline="0">
              <a:solidFill>
                <a:srgbClr val="333333"/>
              </a:solidFill>
            </a:rPr>
            <a:t> Examples of calculating average Kappa coefficients and percentage agreement </a:t>
          </a:r>
          <a:r>
            <a:rPr lang="en-US" cap="none" sz="1100" b="0" i="0" u="none" baseline="0">
              <a:solidFill>
                <a:srgbClr val="333333"/>
              </a:solidFill>
            </a:rPr>
            <a:t>across multiple sources and/or nodes. All figures are calculated using Excel formulas.</a:t>
          </a:r>
        </a:p>
      </xdr:txBody>
    </xdr:sp>
    <xdr:clientData/>
  </xdr:twoCellAnchor>
  <xdr:twoCellAnchor>
    <xdr:from>
      <xdr:col>9</xdr:col>
      <xdr:colOff>609600</xdr:colOff>
      <xdr:row>19</xdr:row>
      <xdr:rowOff>0</xdr:rowOff>
    </xdr:from>
    <xdr:to>
      <xdr:col>11</xdr:col>
      <xdr:colOff>600075</xdr:colOff>
      <xdr:row>22</xdr:row>
      <xdr:rowOff>152400</xdr:rowOff>
    </xdr:to>
    <xdr:sp>
      <xdr:nvSpPr>
        <xdr:cNvPr id="33" name="Rectangular Callout 3"/>
        <xdr:cNvSpPr>
          <a:spLocks/>
        </xdr:cNvSpPr>
      </xdr:nvSpPr>
      <xdr:spPr>
        <a:xfrm>
          <a:off x="6753225" y="3448050"/>
          <a:ext cx="1581150" cy="638175"/>
        </a:xfrm>
        <a:prstGeom prst="wedgeRectCallout">
          <a:avLst>
            <a:gd name="adj1" fmla="val 56879"/>
            <a:gd name="adj2" fmla="val -24064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(3)</a:t>
          </a:r>
          <a:r>
            <a:rPr lang="en-US" cap="none" sz="1100" b="1" i="0" u="none" baseline="0">
              <a:solidFill>
                <a:srgbClr val="333333"/>
              </a:solidFill>
            </a:rPr>
            <a:t> Subtotals </a:t>
          </a:r>
          <a:r>
            <a:rPr lang="en-US" cap="none" sz="1100" b="0" i="0" u="none" baseline="0">
              <a:solidFill>
                <a:srgbClr val="333333"/>
              </a:solidFill>
            </a:rPr>
            <a:t>used in calculations for (1) and (2)</a:t>
          </a:r>
        </a:p>
      </xdr:txBody>
    </xdr:sp>
    <xdr:clientData/>
  </xdr:twoCellAnchor>
  <xdr:twoCellAnchor>
    <xdr:from>
      <xdr:col>2</xdr:col>
      <xdr:colOff>666750</xdr:colOff>
      <xdr:row>17</xdr:row>
      <xdr:rowOff>0</xdr:rowOff>
    </xdr:from>
    <xdr:to>
      <xdr:col>2</xdr:col>
      <xdr:colOff>666750</xdr:colOff>
      <xdr:row>18</xdr:row>
      <xdr:rowOff>9525</xdr:rowOff>
    </xdr:to>
    <xdr:sp>
      <xdr:nvSpPr>
        <xdr:cNvPr id="34" name="Straight Connector 5"/>
        <xdr:cNvSpPr>
          <a:spLocks/>
        </xdr:cNvSpPr>
      </xdr:nvSpPr>
      <xdr:spPr>
        <a:xfrm flipV="1">
          <a:off x="1047750" y="3124200"/>
          <a:ext cx="0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25</xdr:row>
      <xdr:rowOff>114300</xdr:rowOff>
    </xdr:from>
    <xdr:to>
      <xdr:col>6</xdr:col>
      <xdr:colOff>200025</xdr:colOff>
      <xdr:row>29</xdr:row>
      <xdr:rowOff>0</xdr:rowOff>
    </xdr:to>
    <xdr:sp>
      <xdr:nvSpPr>
        <xdr:cNvPr id="35" name="Straight Connector 7"/>
        <xdr:cNvSpPr>
          <a:spLocks/>
        </xdr:cNvSpPr>
      </xdr:nvSpPr>
      <xdr:spPr>
        <a:xfrm>
          <a:off x="4200525" y="4533900"/>
          <a:ext cx="0" cy="514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36" name="Straight Connector 9"/>
        <xdr:cNvSpPr>
          <a:spLocks/>
        </xdr:cNvSpPr>
      </xdr:nvSpPr>
      <xdr:spPr>
        <a:xfrm flipV="1">
          <a:off x="8439150" y="3609975"/>
          <a:ext cx="704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2:U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.8515625" style="1" customWidth="1"/>
    <col min="3" max="3" width="32.421875" style="1" customWidth="1"/>
    <col min="4" max="4" width="2.8515625" style="1" customWidth="1"/>
    <col min="5" max="5" width="9.8515625" style="1" customWidth="1"/>
    <col min="6" max="7" width="9.140625" style="1" customWidth="1"/>
    <col min="8" max="8" width="13.8515625" style="1" customWidth="1"/>
    <col min="9" max="10" width="9.140625" style="1" customWidth="1"/>
    <col min="11" max="11" width="14.7109375" style="1" customWidth="1"/>
    <col min="12" max="13" width="9.140625" style="1" customWidth="1"/>
    <col min="14" max="14" width="2.8515625" style="59" customWidth="1"/>
    <col min="15" max="17" width="6.7109375" style="5" customWidth="1"/>
  </cols>
  <sheetData>
    <row r="1" ht="13.5" thickBot="1"/>
    <row r="2" spans="2:21" s="11" customFormat="1" ht="40.5" customHeight="1">
      <c r="B2" s="22"/>
      <c r="C2" s="23" t="s">
        <v>0</v>
      </c>
      <c r="D2" s="23"/>
      <c r="E2" s="23" t="s">
        <v>1</v>
      </c>
      <c r="F2" s="24" t="s">
        <v>24</v>
      </c>
      <c r="G2" s="25" t="s">
        <v>2</v>
      </c>
      <c r="H2" s="26" t="s">
        <v>3</v>
      </c>
      <c r="I2" s="25" t="s">
        <v>4</v>
      </c>
      <c r="J2" s="25" t="s">
        <v>5</v>
      </c>
      <c r="K2" s="26" t="s">
        <v>6</v>
      </c>
      <c r="L2" s="25" t="s">
        <v>7</v>
      </c>
      <c r="M2" s="27" t="s">
        <v>8</v>
      </c>
      <c r="N2" s="63"/>
      <c r="O2" s="64" t="s">
        <v>17</v>
      </c>
      <c r="P2" s="65" t="s">
        <v>18</v>
      </c>
      <c r="Q2" s="65" t="s">
        <v>19</v>
      </c>
      <c r="R2" s="65" t="s">
        <v>20</v>
      </c>
      <c r="S2" s="65" t="s">
        <v>21</v>
      </c>
      <c r="T2" s="65" t="s">
        <v>22</v>
      </c>
      <c r="U2" s="66" t="s">
        <v>23</v>
      </c>
    </row>
    <row r="3" spans="2:21" ht="12.75">
      <c r="B3" s="28"/>
      <c r="C3" s="2" t="s">
        <v>9</v>
      </c>
      <c r="D3" s="2"/>
      <c r="E3" s="2" t="s">
        <v>10</v>
      </c>
      <c r="F3" s="2">
        <v>11369</v>
      </c>
      <c r="G3" s="3">
        <f>IF($Q3-$O3=0,1,($P3-$O3)/($Q3-O3))</f>
        <v>0</v>
      </c>
      <c r="H3" s="6">
        <f>I3+J3</f>
        <v>93.98</v>
      </c>
      <c r="I3" s="7">
        <v>0</v>
      </c>
      <c r="J3" s="7">
        <v>93.98</v>
      </c>
      <c r="K3" s="8">
        <f>L3+M3</f>
        <v>6.02</v>
      </c>
      <c r="L3" s="9">
        <v>0</v>
      </c>
      <c r="M3" s="29">
        <v>6.02</v>
      </c>
      <c r="N3" s="21"/>
      <c r="O3" s="67">
        <f>(I3+L3)*(I3+M3)/100+(J3+M3)*(J3+L3)/100</f>
        <v>93.98</v>
      </c>
      <c r="P3" s="19">
        <f>H3</f>
        <v>93.98</v>
      </c>
      <c r="Q3" s="19">
        <f>100</f>
        <v>100</v>
      </c>
      <c r="R3" s="74">
        <f>F3*I3</f>
        <v>0</v>
      </c>
      <c r="S3" s="74">
        <f>F3*J3</f>
        <v>1068458.62</v>
      </c>
      <c r="T3" s="74">
        <f>F3*L3</f>
        <v>0</v>
      </c>
      <c r="U3" s="75">
        <f>F3*M3</f>
        <v>68441.37999999999</v>
      </c>
    </row>
    <row r="4" spans="2:21" ht="12.75">
      <c r="B4" s="28"/>
      <c r="C4" s="2" t="s">
        <v>9</v>
      </c>
      <c r="D4" s="2"/>
      <c r="E4" s="2" t="s">
        <v>11</v>
      </c>
      <c r="F4" s="2">
        <v>11050</v>
      </c>
      <c r="G4" s="3">
        <f aca="true" t="shared" si="0" ref="G4:G17">IF($Q4-$O4=0,1,($P4-$O4)/($Q4-O4))</f>
        <v>0.4435552390603129</v>
      </c>
      <c r="H4" s="6">
        <f aca="true" t="shared" si="1" ref="H4:H17">I4+J4</f>
        <v>86.81</v>
      </c>
      <c r="I4" s="7">
        <v>6.55</v>
      </c>
      <c r="J4" s="7">
        <v>80.26</v>
      </c>
      <c r="K4" s="8">
        <f aca="true" t="shared" si="2" ref="K4:K17">L4+M4</f>
        <v>13.19</v>
      </c>
      <c r="L4" s="9">
        <v>13.19</v>
      </c>
      <c r="M4" s="29">
        <v>0</v>
      </c>
      <c r="N4" s="21"/>
      <c r="O4" s="67">
        <f aca="true" t="shared" si="3" ref="O4:O17">(I4+L4)*(I4+M4)/100+(J4+M4)*(J4+L4)/100</f>
        <v>76.29594</v>
      </c>
      <c r="P4" s="19">
        <f aca="true" t="shared" si="4" ref="P4:P17">H4</f>
        <v>86.81</v>
      </c>
      <c r="Q4" s="19">
        <f>100</f>
        <v>100</v>
      </c>
      <c r="R4" s="74">
        <f aca="true" t="shared" si="5" ref="R4:R17">F4*I4</f>
        <v>72377.5</v>
      </c>
      <c r="S4" s="74">
        <f aca="true" t="shared" si="6" ref="S4:S17">F4*J4</f>
        <v>886873</v>
      </c>
      <c r="T4" s="74">
        <f aca="true" t="shared" si="7" ref="T4:T17">F4*L4</f>
        <v>145749.5</v>
      </c>
      <c r="U4" s="75">
        <f aca="true" t="shared" si="8" ref="U4:U17">F4*M4</f>
        <v>0</v>
      </c>
    </row>
    <row r="5" spans="2:21" ht="12.75">
      <c r="B5" s="28"/>
      <c r="C5" s="2" t="s">
        <v>9</v>
      </c>
      <c r="D5" s="2"/>
      <c r="E5" s="2" t="s">
        <v>12</v>
      </c>
      <c r="F5" s="2">
        <v>4952</v>
      </c>
      <c r="G5" s="3">
        <f t="shared" si="0"/>
        <v>0.59273328791257</v>
      </c>
      <c r="H5" s="6">
        <f t="shared" si="1"/>
        <v>89.23</v>
      </c>
      <c r="I5" s="7">
        <v>9.87</v>
      </c>
      <c r="J5" s="7">
        <v>79.36</v>
      </c>
      <c r="K5" s="8">
        <f t="shared" si="2"/>
        <v>10.76</v>
      </c>
      <c r="L5" s="9">
        <v>0</v>
      </c>
      <c r="M5" s="29">
        <v>10.76</v>
      </c>
      <c r="N5" s="21"/>
      <c r="O5" s="67">
        <f t="shared" si="3"/>
        <v>73.555413</v>
      </c>
      <c r="P5" s="19">
        <f t="shared" si="4"/>
        <v>89.23</v>
      </c>
      <c r="Q5" s="19">
        <f>100</f>
        <v>100</v>
      </c>
      <c r="R5" s="74">
        <f t="shared" si="5"/>
        <v>48876.24</v>
      </c>
      <c r="S5" s="74">
        <f t="shared" si="6"/>
        <v>392990.72</v>
      </c>
      <c r="T5" s="74">
        <f t="shared" si="7"/>
        <v>0</v>
      </c>
      <c r="U5" s="75">
        <f t="shared" si="8"/>
        <v>53283.52</v>
      </c>
    </row>
    <row r="6" spans="2:21" ht="12.75">
      <c r="B6" s="28"/>
      <c r="C6" s="2" t="s">
        <v>13</v>
      </c>
      <c r="D6" s="2"/>
      <c r="E6" s="2" t="s">
        <v>10</v>
      </c>
      <c r="F6" s="2">
        <v>11369</v>
      </c>
      <c r="G6" s="3">
        <f t="shared" si="0"/>
        <v>0</v>
      </c>
      <c r="H6" s="6">
        <f t="shared" si="1"/>
        <v>80.15</v>
      </c>
      <c r="I6" s="7">
        <v>0</v>
      </c>
      <c r="J6" s="7">
        <v>80.15</v>
      </c>
      <c r="K6" s="8">
        <f t="shared" si="2"/>
        <v>19.85</v>
      </c>
      <c r="L6" s="9">
        <v>19.85</v>
      </c>
      <c r="M6" s="29">
        <v>0</v>
      </c>
      <c r="N6" s="21"/>
      <c r="O6" s="67">
        <f t="shared" si="3"/>
        <v>80.15</v>
      </c>
      <c r="P6" s="19">
        <f t="shared" si="4"/>
        <v>80.15</v>
      </c>
      <c r="Q6" s="19">
        <f>100</f>
        <v>100</v>
      </c>
      <c r="R6" s="74">
        <f t="shared" si="5"/>
        <v>0</v>
      </c>
      <c r="S6" s="74">
        <f t="shared" si="6"/>
        <v>911225.3500000001</v>
      </c>
      <c r="T6" s="74">
        <f t="shared" si="7"/>
        <v>225674.65000000002</v>
      </c>
      <c r="U6" s="75">
        <f t="shared" si="8"/>
        <v>0</v>
      </c>
    </row>
    <row r="7" spans="2:21" ht="12.75">
      <c r="B7" s="28"/>
      <c r="C7" s="2" t="s">
        <v>13</v>
      </c>
      <c r="D7" s="2"/>
      <c r="E7" s="2" t="s">
        <v>11</v>
      </c>
      <c r="F7" s="2">
        <v>11050</v>
      </c>
      <c r="G7" s="3">
        <f t="shared" si="0"/>
        <v>0</v>
      </c>
      <c r="H7" s="6">
        <f t="shared" si="1"/>
        <v>68.71</v>
      </c>
      <c r="I7" s="7">
        <v>0</v>
      </c>
      <c r="J7" s="7">
        <v>68.71</v>
      </c>
      <c r="K7" s="8">
        <f t="shared" si="2"/>
        <v>31.29</v>
      </c>
      <c r="L7" s="9">
        <v>31.29</v>
      </c>
      <c r="M7" s="29">
        <v>0</v>
      </c>
      <c r="N7" s="21"/>
      <c r="O7" s="67">
        <f t="shared" si="3"/>
        <v>68.71</v>
      </c>
      <c r="P7" s="19">
        <f t="shared" si="4"/>
        <v>68.71</v>
      </c>
      <c r="Q7" s="19">
        <f>100</f>
        <v>100</v>
      </c>
      <c r="R7" s="74">
        <f t="shared" si="5"/>
        <v>0</v>
      </c>
      <c r="S7" s="74">
        <f t="shared" si="6"/>
        <v>759245.4999999999</v>
      </c>
      <c r="T7" s="74">
        <f t="shared" si="7"/>
        <v>345754.5</v>
      </c>
      <c r="U7" s="75">
        <f t="shared" si="8"/>
        <v>0</v>
      </c>
    </row>
    <row r="8" spans="2:21" ht="12.75">
      <c r="B8" s="28"/>
      <c r="C8" s="2" t="s">
        <v>13</v>
      </c>
      <c r="D8" s="2"/>
      <c r="E8" s="2" t="s">
        <v>12</v>
      </c>
      <c r="F8" s="2">
        <v>4952</v>
      </c>
      <c r="G8" s="3">
        <f t="shared" si="0"/>
        <v>0.7718852664359719</v>
      </c>
      <c r="H8" s="6">
        <f t="shared" si="1"/>
        <v>92.16</v>
      </c>
      <c r="I8" s="7">
        <v>17.85</v>
      </c>
      <c r="J8" s="7">
        <v>74.31</v>
      </c>
      <c r="K8" s="8">
        <f t="shared" si="2"/>
        <v>7.84</v>
      </c>
      <c r="L8" s="9">
        <v>7.84</v>
      </c>
      <c r="M8" s="29">
        <v>0</v>
      </c>
      <c r="N8" s="21"/>
      <c r="O8" s="67">
        <f t="shared" si="3"/>
        <v>65.63133</v>
      </c>
      <c r="P8" s="19">
        <f t="shared" si="4"/>
        <v>92.16</v>
      </c>
      <c r="Q8" s="19">
        <f>100</f>
        <v>100</v>
      </c>
      <c r="R8" s="74">
        <f t="shared" si="5"/>
        <v>88393.20000000001</v>
      </c>
      <c r="S8" s="74">
        <f t="shared" si="6"/>
        <v>367983.12</v>
      </c>
      <c r="T8" s="74">
        <f t="shared" si="7"/>
        <v>38823.68</v>
      </c>
      <c r="U8" s="75">
        <f t="shared" si="8"/>
        <v>0</v>
      </c>
    </row>
    <row r="9" spans="2:21" ht="12.75">
      <c r="B9" s="28"/>
      <c r="C9" s="2" t="s">
        <v>14</v>
      </c>
      <c r="D9" s="2"/>
      <c r="E9" s="2" t="s">
        <v>10</v>
      </c>
      <c r="F9" s="2">
        <v>11369</v>
      </c>
      <c r="G9" s="3">
        <f t="shared" si="0"/>
        <v>0.538597962116475</v>
      </c>
      <c r="H9" s="6">
        <f t="shared" si="1"/>
        <v>91.22</v>
      </c>
      <c r="I9" s="7">
        <v>6.02</v>
      </c>
      <c r="J9" s="7">
        <v>85.2</v>
      </c>
      <c r="K9" s="8">
        <f t="shared" si="2"/>
        <v>8.79</v>
      </c>
      <c r="L9" s="9">
        <v>8.79</v>
      </c>
      <c r="M9" s="29">
        <v>0</v>
      </c>
      <c r="N9" s="21"/>
      <c r="O9" s="67">
        <f t="shared" si="3"/>
        <v>80.97104200000001</v>
      </c>
      <c r="P9" s="19">
        <f t="shared" si="4"/>
        <v>91.22</v>
      </c>
      <c r="Q9" s="19">
        <f>100</f>
        <v>100</v>
      </c>
      <c r="R9" s="74">
        <f t="shared" si="5"/>
        <v>68441.37999999999</v>
      </c>
      <c r="S9" s="74">
        <f t="shared" si="6"/>
        <v>968638.8</v>
      </c>
      <c r="T9" s="74">
        <f t="shared" si="7"/>
        <v>99933.51</v>
      </c>
      <c r="U9" s="75">
        <f t="shared" si="8"/>
        <v>0</v>
      </c>
    </row>
    <row r="10" spans="2:21" ht="12.75">
      <c r="B10" s="28"/>
      <c r="C10" s="2" t="s">
        <v>14</v>
      </c>
      <c r="D10" s="2"/>
      <c r="E10" s="2" t="s">
        <v>11</v>
      </c>
      <c r="F10" s="2">
        <v>11050</v>
      </c>
      <c r="G10" s="3">
        <f t="shared" si="0"/>
        <v>0</v>
      </c>
      <c r="H10" s="6">
        <f t="shared" si="1"/>
        <v>80.18</v>
      </c>
      <c r="I10" s="7">
        <v>0</v>
      </c>
      <c r="J10" s="7">
        <v>80.18</v>
      </c>
      <c r="K10" s="8">
        <f t="shared" si="2"/>
        <v>19.82</v>
      </c>
      <c r="L10" s="9">
        <v>19.82</v>
      </c>
      <c r="M10" s="29">
        <v>0</v>
      </c>
      <c r="N10" s="21"/>
      <c r="O10" s="67">
        <f t="shared" si="3"/>
        <v>80.18</v>
      </c>
      <c r="P10" s="19">
        <f t="shared" si="4"/>
        <v>80.18</v>
      </c>
      <c r="Q10" s="19">
        <f>100</f>
        <v>100</v>
      </c>
      <c r="R10" s="74">
        <f t="shared" si="5"/>
        <v>0</v>
      </c>
      <c r="S10" s="74">
        <f t="shared" si="6"/>
        <v>885989.0000000001</v>
      </c>
      <c r="T10" s="74">
        <f t="shared" si="7"/>
        <v>219011</v>
      </c>
      <c r="U10" s="75">
        <f t="shared" si="8"/>
        <v>0</v>
      </c>
    </row>
    <row r="11" spans="2:21" ht="12.75">
      <c r="B11" s="28"/>
      <c r="C11" s="2" t="s">
        <v>14</v>
      </c>
      <c r="D11" s="2"/>
      <c r="E11" s="2" t="s">
        <v>12</v>
      </c>
      <c r="F11" s="2">
        <v>4952</v>
      </c>
      <c r="G11" s="3">
        <f t="shared" si="0"/>
        <v>0.2812093924616544</v>
      </c>
      <c r="H11" s="6">
        <f t="shared" si="1"/>
        <v>91.30000000000001</v>
      </c>
      <c r="I11" s="7">
        <v>2.12</v>
      </c>
      <c r="J11" s="7">
        <v>89.18</v>
      </c>
      <c r="K11" s="8">
        <f t="shared" si="2"/>
        <v>8.7</v>
      </c>
      <c r="L11" s="9">
        <v>4.14</v>
      </c>
      <c r="M11" s="29">
        <v>4.56</v>
      </c>
      <c r="N11" s="21"/>
      <c r="O11" s="67">
        <f t="shared" si="3"/>
        <v>87.89633600000002</v>
      </c>
      <c r="P11" s="19">
        <f t="shared" si="4"/>
        <v>91.30000000000001</v>
      </c>
      <c r="Q11" s="19">
        <f>100</f>
        <v>100</v>
      </c>
      <c r="R11" s="74">
        <f t="shared" si="5"/>
        <v>10498.24</v>
      </c>
      <c r="S11" s="74">
        <f t="shared" si="6"/>
        <v>441619.36000000004</v>
      </c>
      <c r="T11" s="74">
        <f t="shared" si="7"/>
        <v>20501.28</v>
      </c>
      <c r="U11" s="75">
        <f t="shared" si="8"/>
        <v>22581.12</v>
      </c>
    </row>
    <row r="12" spans="2:21" ht="12.75">
      <c r="B12" s="28"/>
      <c r="C12" s="2" t="s">
        <v>15</v>
      </c>
      <c r="D12" s="2"/>
      <c r="E12" s="2" t="s">
        <v>10</v>
      </c>
      <c r="F12" s="2">
        <v>11369</v>
      </c>
      <c r="G12" s="3">
        <f t="shared" si="0"/>
        <v>0.44149230401376127</v>
      </c>
      <c r="H12" s="6">
        <f t="shared" si="1"/>
        <v>90.61</v>
      </c>
      <c r="I12" s="7">
        <v>4.3</v>
      </c>
      <c r="J12" s="7">
        <v>86.31</v>
      </c>
      <c r="K12" s="8">
        <f t="shared" si="2"/>
        <v>9.39</v>
      </c>
      <c r="L12" s="9">
        <v>9.39</v>
      </c>
      <c r="M12" s="29">
        <v>0</v>
      </c>
      <c r="N12" s="21"/>
      <c r="O12" s="67">
        <f t="shared" si="3"/>
        <v>83.18733999999999</v>
      </c>
      <c r="P12" s="19">
        <f t="shared" si="4"/>
        <v>90.61</v>
      </c>
      <c r="Q12" s="19">
        <f>100</f>
        <v>100</v>
      </c>
      <c r="R12" s="74">
        <f t="shared" si="5"/>
        <v>48886.7</v>
      </c>
      <c r="S12" s="74">
        <f t="shared" si="6"/>
        <v>981258.39</v>
      </c>
      <c r="T12" s="74">
        <f t="shared" si="7"/>
        <v>106754.91</v>
      </c>
      <c r="U12" s="75">
        <f t="shared" si="8"/>
        <v>0</v>
      </c>
    </row>
    <row r="13" spans="2:21" ht="12.75">
      <c r="B13" s="28"/>
      <c r="C13" s="2" t="s">
        <v>15</v>
      </c>
      <c r="D13" s="2"/>
      <c r="E13" s="2" t="s">
        <v>11</v>
      </c>
      <c r="F13" s="2">
        <v>11050</v>
      </c>
      <c r="G13" s="3">
        <f t="shared" si="0"/>
        <v>0</v>
      </c>
      <c r="H13" s="6">
        <f t="shared" si="1"/>
        <v>95</v>
      </c>
      <c r="I13" s="7">
        <v>0</v>
      </c>
      <c r="J13" s="7">
        <v>95</v>
      </c>
      <c r="K13" s="8">
        <f t="shared" si="2"/>
        <v>5</v>
      </c>
      <c r="L13" s="9">
        <v>5</v>
      </c>
      <c r="M13" s="29">
        <v>0</v>
      </c>
      <c r="N13" s="21"/>
      <c r="O13" s="67">
        <f t="shared" si="3"/>
        <v>95</v>
      </c>
      <c r="P13" s="19">
        <f t="shared" si="4"/>
        <v>95</v>
      </c>
      <c r="Q13" s="19">
        <f>100</f>
        <v>100</v>
      </c>
      <c r="R13" s="74">
        <f t="shared" si="5"/>
        <v>0</v>
      </c>
      <c r="S13" s="74">
        <f t="shared" si="6"/>
        <v>1049750</v>
      </c>
      <c r="T13" s="74">
        <f t="shared" si="7"/>
        <v>55250</v>
      </c>
      <c r="U13" s="75">
        <f t="shared" si="8"/>
        <v>0</v>
      </c>
    </row>
    <row r="14" spans="2:21" ht="12.75">
      <c r="B14" s="28"/>
      <c r="C14" s="2" t="s">
        <v>15</v>
      </c>
      <c r="D14" s="2"/>
      <c r="E14" s="2" t="s">
        <v>12</v>
      </c>
      <c r="F14" s="2">
        <v>4952</v>
      </c>
      <c r="G14" s="3">
        <f t="shared" si="0"/>
        <v>0.9548466252022553</v>
      </c>
      <c r="H14" s="6">
        <f t="shared" si="1"/>
        <v>98.42999999999999</v>
      </c>
      <c r="I14" s="7">
        <v>21.61</v>
      </c>
      <c r="J14" s="7">
        <v>76.82</v>
      </c>
      <c r="K14" s="8">
        <f t="shared" si="2"/>
        <v>1.57</v>
      </c>
      <c r="L14" s="9">
        <v>1.53</v>
      </c>
      <c r="M14" s="29">
        <v>0.04</v>
      </c>
      <c r="N14" s="21"/>
      <c r="O14" s="67">
        <f t="shared" si="3"/>
        <v>65.22962</v>
      </c>
      <c r="P14" s="19">
        <f t="shared" si="4"/>
        <v>98.42999999999999</v>
      </c>
      <c r="Q14" s="19">
        <f>100</f>
        <v>100</v>
      </c>
      <c r="R14" s="74">
        <f t="shared" si="5"/>
        <v>107012.72</v>
      </c>
      <c r="S14" s="74">
        <f t="shared" si="6"/>
        <v>380412.63999999996</v>
      </c>
      <c r="T14" s="74">
        <f t="shared" si="7"/>
        <v>7576.56</v>
      </c>
      <c r="U14" s="75">
        <f t="shared" si="8"/>
        <v>198.08</v>
      </c>
    </row>
    <row r="15" spans="2:21" ht="12.75">
      <c r="B15" s="28"/>
      <c r="C15" s="2" t="s">
        <v>16</v>
      </c>
      <c r="D15" s="2"/>
      <c r="E15" s="2" t="s">
        <v>10</v>
      </c>
      <c r="F15" s="2">
        <v>11369</v>
      </c>
      <c r="G15" s="3">
        <f t="shared" si="0"/>
        <v>1</v>
      </c>
      <c r="H15" s="6">
        <f t="shared" si="1"/>
        <v>100</v>
      </c>
      <c r="I15" s="7">
        <v>0</v>
      </c>
      <c r="J15" s="7">
        <v>100</v>
      </c>
      <c r="K15" s="8">
        <f t="shared" si="2"/>
        <v>0</v>
      </c>
      <c r="L15" s="9">
        <v>0</v>
      </c>
      <c r="M15" s="29">
        <v>0</v>
      </c>
      <c r="N15" s="21"/>
      <c r="O15" s="67">
        <f t="shared" si="3"/>
        <v>100</v>
      </c>
      <c r="P15" s="19">
        <f t="shared" si="4"/>
        <v>100</v>
      </c>
      <c r="Q15" s="19">
        <f>100</f>
        <v>100</v>
      </c>
      <c r="R15" s="74">
        <f t="shared" si="5"/>
        <v>0</v>
      </c>
      <c r="S15" s="74">
        <f t="shared" si="6"/>
        <v>1136900</v>
      </c>
      <c r="T15" s="74">
        <f t="shared" si="7"/>
        <v>0</v>
      </c>
      <c r="U15" s="75">
        <f t="shared" si="8"/>
        <v>0</v>
      </c>
    </row>
    <row r="16" spans="2:21" ht="12.75">
      <c r="B16" s="28"/>
      <c r="C16" s="2" t="s">
        <v>16</v>
      </c>
      <c r="D16" s="2"/>
      <c r="E16" s="2" t="s">
        <v>11</v>
      </c>
      <c r="F16" s="2">
        <v>11050</v>
      </c>
      <c r="G16" s="3">
        <f t="shared" si="0"/>
        <v>1</v>
      </c>
      <c r="H16" s="6">
        <f t="shared" si="1"/>
        <v>100</v>
      </c>
      <c r="I16" s="7">
        <v>0</v>
      </c>
      <c r="J16" s="7">
        <v>100</v>
      </c>
      <c r="K16" s="8">
        <f t="shared" si="2"/>
        <v>0</v>
      </c>
      <c r="L16" s="9">
        <v>0</v>
      </c>
      <c r="M16" s="29">
        <v>0</v>
      </c>
      <c r="N16" s="21"/>
      <c r="O16" s="67">
        <f t="shared" si="3"/>
        <v>100</v>
      </c>
      <c r="P16" s="19">
        <f t="shared" si="4"/>
        <v>100</v>
      </c>
      <c r="Q16" s="19">
        <f>100</f>
        <v>100</v>
      </c>
      <c r="R16" s="74">
        <f t="shared" si="5"/>
        <v>0</v>
      </c>
      <c r="S16" s="74">
        <f t="shared" si="6"/>
        <v>1105000</v>
      </c>
      <c r="T16" s="74">
        <f t="shared" si="7"/>
        <v>0</v>
      </c>
      <c r="U16" s="75">
        <f t="shared" si="8"/>
        <v>0</v>
      </c>
    </row>
    <row r="17" spans="2:21" ht="13.5" thickBot="1">
      <c r="B17" s="30"/>
      <c r="C17" s="31" t="s">
        <v>16</v>
      </c>
      <c r="D17" s="31"/>
      <c r="E17" s="31" t="s">
        <v>12</v>
      </c>
      <c r="F17" s="31">
        <v>4952</v>
      </c>
      <c r="G17" s="32">
        <f t="shared" si="0"/>
        <v>1</v>
      </c>
      <c r="H17" s="33">
        <f t="shared" si="1"/>
        <v>100</v>
      </c>
      <c r="I17" s="34">
        <v>0</v>
      </c>
      <c r="J17" s="34">
        <v>100</v>
      </c>
      <c r="K17" s="35">
        <f t="shared" si="2"/>
        <v>0</v>
      </c>
      <c r="L17" s="36">
        <v>0</v>
      </c>
      <c r="M17" s="37">
        <v>0</v>
      </c>
      <c r="N17" s="21"/>
      <c r="O17" s="67">
        <f t="shared" si="3"/>
        <v>100</v>
      </c>
      <c r="P17" s="19">
        <f t="shared" si="4"/>
        <v>100</v>
      </c>
      <c r="Q17" s="19">
        <f>100</f>
        <v>100</v>
      </c>
      <c r="R17" s="74">
        <f t="shared" si="5"/>
        <v>0</v>
      </c>
      <c r="S17" s="74">
        <f t="shared" si="6"/>
        <v>495200</v>
      </c>
      <c r="T17" s="74">
        <f t="shared" si="7"/>
        <v>0</v>
      </c>
      <c r="U17" s="75">
        <f t="shared" si="8"/>
        <v>0</v>
      </c>
    </row>
    <row r="18" spans="2:21" ht="12.75">
      <c r="B18" s="20"/>
      <c r="C18" s="20"/>
      <c r="D18" s="20"/>
      <c r="E18" s="20"/>
      <c r="F18" s="20"/>
      <c r="G18" s="14"/>
      <c r="H18" s="21"/>
      <c r="I18" s="21"/>
      <c r="J18" s="21"/>
      <c r="K18" s="21"/>
      <c r="L18" s="21"/>
      <c r="M18" s="21"/>
      <c r="N18" s="21"/>
      <c r="O18" s="67"/>
      <c r="P18" s="19"/>
      <c r="Q18" s="19"/>
      <c r="R18" s="68"/>
      <c r="S18" s="68"/>
      <c r="T18" s="68"/>
      <c r="U18" s="69"/>
    </row>
    <row r="19" spans="2:21" ht="12.75">
      <c r="B19" s="20"/>
      <c r="C19" s="20"/>
      <c r="D19" s="20"/>
      <c r="E19" s="20"/>
      <c r="F19" s="20"/>
      <c r="G19" s="14"/>
      <c r="H19" s="21"/>
      <c r="I19" s="21"/>
      <c r="J19" s="21"/>
      <c r="K19" s="21"/>
      <c r="L19" s="21"/>
      <c r="M19" s="21"/>
      <c r="N19" s="21"/>
      <c r="O19" s="67"/>
      <c r="P19" s="19"/>
      <c r="Q19" s="19"/>
      <c r="R19" s="68"/>
      <c r="S19" s="68"/>
      <c r="T19" s="68"/>
      <c r="U19" s="69"/>
    </row>
    <row r="20" spans="2:21" ht="12.75">
      <c r="B20" s="20"/>
      <c r="C20" s="20"/>
      <c r="D20" s="20"/>
      <c r="E20" s="20"/>
      <c r="F20" s="20"/>
      <c r="G20" s="14"/>
      <c r="H20" s="21"/>
      <c r="I20" s="21"/>
      <c r="J20" s="21"/>
      <c r="K20" s="21"/>
      <c r="L20" s="21"/>
      <c r="M20" s="21"/>
      <c r="N20" s="21"/>
      <c r="O20" s="67"/>
      <c r="P20" s="19"/>
      <c r="Q20" s="19"/>
      <c r="R20" s="68"/>
      <c r="S20" s="68"/>
      <c r="T20" s="68"/>
      <c r="U20" s="69"/>
    </row>
    <row r="21" spans="2:21" ht="12.75">
      <c r="B21" s="20"/>
      <c r="C21" s="20"/>
      <c r="D21" s="20"/>
      <c r="E21" s="20"/>
      <c r="F21" s="20"/>
      <c r="G21" s="14"/>
      <c r="H21" s="21"/>
      <c r="I21" s="21"/>
      <c r="J21" s="21"/>
      <c r="K21" s="21"/>
      <c r="L21" s="21"/>
      <c r="M21" s="21"/>
      <c r="N21" s="21"/>
      <c r="O21" s="67"/>
      <c r="P21" s="19"/>
      <c r="Q21" s="19"/>
      <c r="R21" s="68"/>
      <c r="S21" s="68"/>
      <c r="T21" s="68"/>
      <c r="U21" s="69"/>
    </row>
    <row r="22" spans="2:21" ht="12.75">
      <c r="B22" s="20"/>
      <c r="C22" s="20"/>
      <c r="D22" s="20"/>
      <c r="E22" s="20"/>
      <c r="F22" s="20"/>
      <c r="G22" s="14"/>
      <c r="H22" s="21"/>
      <c r="I22" s="21"/>
      <c r="J22" s="21"/>
      <c r="K22" s="21"/>
      <c r="L22" s="21"/>
      <c r="M22" s="21"/>
      <c r="N22" s="21"/>
      <c r="O22" s="67"/>
      <c r="P22" s="19"/>
      <c r="Q22" s="19"/>
      <c r="R22" s="68"/>
      <c r="S22" s="68"/>
      <c r="T22" s="68"/>
      <c r="U22" s="69"/>
    </row>
    <row r="23" spans="2:21" ht="12.75">
      <c r="B23" s="20"/>
      <c r="C23" s="20"/>
      <c r="D23" s="20"/>
      <c r="E23" s="20"/>
      <c r="F23" s="20"/>
      <c r="G23" s="14"/>
      <c r="H23" s="21"/>
      <c r="I23" s="21"/>
      <c r="J23" s="21"/>
      <c r="K23" s="21"/>
      <c r="L23" s="21"/>
      <c r="M23" s="21"/>
      <c r="N23" s="21"/>
      <c r="O23" s="67"/>
      <c r="P23" s="19"/>
      <c r="Q23" s="19"/>
      <c r="R23" s="68"/>
      <c r="S23" s="68"/>
      <c r="T23" s="68"/>
      <c r="U23" s="69"/>
    </row>
    <row r="24" spans="2:21" ht="12.75">
      <c r="B24" s="20"/>
      <c r="C24" s="20"/>
      <c r="D24" s="20"/>
      <c r="E24" s="20"/>
      <c r="F24" s="20"/>
      <c r="G24" s="14"/>
      <c r="H24" s="21"/>
      <c r="I24" s="21"/>
      <c r="J24" s="21"/>
      <c r="K24" s="21"/>
      <c r="L24" s="21"/>
      <c r="M24" s="21"/>
      <c r="N24" s="21"/>
      <c r="O24" s="67"/>
      <c r="P24" s="19"/>
      <c r="Q24" s="19"/>
      <c r="R24" s="68"/>
      <c r="S24" s="68"/>
      <c r="T24" s="68"/>
      <c r="U24" s="69"/>
    </row>
    <row r="25" spans="2:21" ht="12.75">
      <c r="B25" s="20"/>
      <c r="C25" s="20"/>
      <c r="D25" s="20"/>
      <c r="E25" s="20"/>
      <c r="F25" s="20"/>
      <c r="G25" s="14"/>
      <c r="H25" s="21"/>
      <c r="I25" s="21"/>
      <c r="J25" s="21"/>
      <c r="K25" s="21"/>
      <c r="L25" s="21"/>
      <c r="M25" s="21"/>
      <c r="N25" s="21"/>
      <c r="O25" s="67"/>
      <c r="P25" s="19"/>
      <c r="Q25" s="19"/>
      <c r="R25" s="68"/>
      <c r="S25" s="68"/>
      <c r="T25" s="68"/>
      <c r="U25" s="69"/>
    </row>
    <row r="26" spans="2:21" ht="12.75">
      <c r="B26" s="20"/>
      <c r="C26" s="20"/>
      <c r="D26" s="20"/>
      <c r="E26" s="20"/>
      <c r="F26" s="20"/>
      <c r="G26" s="14"/>
      <c r="H26" s="21"/>
      <c r="I26" s="21"/>
      <c r="J26" s="21"/>
      <c r="K26" s="21"/>
      <c r="L26" s="21"/>
      <c r="M26" s="21"/>
      <c r="N26" s="21"/>
      <c r="O26" s="67"/>
      <c r="P26" s="19"/>
      <c r="Q26" s="19"/>
      <c r="R26" s="68"/>
      <c r="S26" s="68"/>
      <c r="T26" s="68"/>
      <c r="U26" s="69"/>
    </row>
    <row r="27" spans="2:21" ht="12.75">
      <c r="B27" s="20"/>
      <c r="C27" s="20"/>
      <c r="D27" s="20"/>
      <c r="E27" s="20"/>
      <c r="F27" s="20"/>
      <c r="G27" s="14"/>
      <c r="H27" s="21"/>
      <c r="I27" s="21"/>
      <c r="J27" s="21"/>
      <c r="K27" s="21"/>
      <c r="L27" s="21"/>
      <c r="M27" s="21"/>
      <c r="N27" s="21"/>
      <c r="O27" s="67"/>
      <c r="P27" s="19"/>
      <c r="Q27" s="19"/>
      <c r="R27" s="68"/>
      <c r="S27" s="68"/>
      <c r="T27" s="68"/>
      <c r="U27" s="69"/>
    </row>
    <row r="28" spans="2:21" ht="12.75">
      <c r="B28" s="20"/>
      <c r="C28" s="20"/>
      <c r="D28" s="20"/>
      <c r="E28" s="20"/>
      <c r="F28" s="20"/>
      <c r="G28" s="14"/>
      <c r="H28" s="21"/>
      <c r="I28" s="21"/>
      <c r="J28" s="21"/>
      <c r="K28" s="21"/>
      <c r="L28" s="21"/>
      <c r="M28" s="21"/>
      <c r="N28" s="21"/>
      <c r="O28" s="67"/>
      <c r="P28" s="19"/>
      <c r="Q28" s="19"/>
      <c r="R28" s="68"/>
      <c r="S28" s="68"/>
      <c r="T28" s="68"/>
      <c r="U28" s="69"/>
    </row>
    <row r="29" spans="14:21" s="4" customFormat="1" ht="11.25" thickBot="1">
      <c r="N29" s="60"/>
      <c r="O29" s="70"/>
      <c r="P29" s="13"/>
      <c r="Q29" s="13"/>
      <c r="R29" s="12"/>
      <c r="S29" s="12"/>
      <c r="T29" s="12"/>
      <c r="U29" s="48"/>
    </row>
    <row r="30" spans="2:21" s="12" customFormat="1" ht="10.5">
      <c r="B30" s="38"/>
      <c r="C30" s="39" t="s">
        <v>25</v>
      </c>
      <c r="D30" s="40"/>
      <c r="E30" s="40"/>
      <c r="F30" s="40"/>
      <c r="G30" s="41">
        <f>IF($Q30-$O30=0,1,($P30-$O30)/($Q30-O30))</f>
        <v>0.4672516686413419</v>
      </c>
      <c r="H30" s="42">
        <f>I30+J30</f>
        <v>90.00666666666667</v>
      </c>
      <c r="I30" s="43">
        <f>AVERAGE(I$3:I$5)</f>
        <v>5.473333333333333</v>
      </c>
      <c r="J30" s="43">
        <f>AVERAGE(J$3:J$5)</f>
        <v>84.53333333333335</v>
      </c>
      <c r="K30" s="44">
        <f>L30+M30</f>
        <v>9.99</v>
      </c>
      <c r="L30" s="45">
        <f>AVERAGE(L$3:L$5)</f>
        <v>4.3966666666666665</v>
      </c>
      <c r="M30" s="46">
        <f>AVERAGE(M$3:M$5)</f>
        <v>5.593333333333334</v>
      </c>
      <c r="N30" s="61"/>
      <c r="O30" s="67">
        <f>(I30+L30)*(I30+M30)/100+(J30+M30)*(J30+L30)/100</f>
        <v>81.24192466666669</v>
      </c>
      <c r="P30" s="19">
        <f>H30</f>
        <v>90.00666666666667</v>
      </c>
      <c r="Q30" s="19">
        <f>100</f>
        <v>100</v>
      </c>
      <c r="U30" s="48"/>
    </row>
    <row r="31" spans="2:21" s="12" customFormat="1" ht="10.5">
      <c r="B31" s="47"/>
      <c r="M31" s="48"/>
      <c r="N31" s="62"/>
      <c r="O31" s="70"/>
      <c r="P31" s="13"/>
      <c r="Q31" s="13"/>
      <c r="U31" s="48"/>
    </row>
    <row r="32" spans="2:21" s="12" customFormat="1" ht="10.5">
      <c r="B32" s="47"/>
      <c r="C32" s="10" t="s">
        <v>26</v>
      </c>
      <c r="G32" s="14">
        <f>IF($Q32-$O32=0,1,($P32-$O32)/($Q32-O32))</f>
        <v>0.42177832923864617</v>
      </c>
      <c r="H32" s="15">
        <f>I32+J32</f>
        <v>90.2260085491944</v>
      </c>
      <c r="I32" s="16">
        <f>SUM(R$3:R$5)/SUM(F$3:F$5)</f>
        <v>4.430007672353951</v>
      </c>
      <c r="J32" s="16">
        <f>SUM(S$3:S$5)/SUM(F$3:F$5)</f>
        <v>85.79600087684045</v>
      </c>
      <c r="K32" s="17">
        <f>L32+M32</f>
        <v>9.772182236673853</v>
      </c>
      <c r="L32" s="18">
        <f>SUM(T$3:T$5)/SUM(F$3:F$5)</f>
        <v>5.3249607248547735</v>
      </c>
      <c r="M32" s="49">
        <f>SUM(U$3:U$5)/SUM(F$3:F$5)</f>
        <v>4.4472215118190785</v>
      </c>
      <c r="N32" s="61"/>
      <c r="O32" s="67">
        <f>(I32+L32)*(I32+M32)/100+(J32+M32)*(J32+L32)/100</f>
        <v>83.09646292236674</v>
      </c>
      <c r="P32" s="19">
        <f>H32</f>
        <v>90.2260085491944</v>
      </c>
      <c r="Q32" s="19">
        <f>100</f>
        <v>100</v>
      </c>
      <c r="U32" s="48"/>
    </row>
    <row r="33" spans="2:21" s="12" customFormat="1" ht="10.5">
      <c r="B33" s="47"/>
      <c r="M33" s="48"/>
      <c r="N33" s="62"/>
      <c r="O33" s="70"/>
      <c r="P33" s="13"/>
      <c r="Q33" s="13"/>
      <c r="U33" s="48"/>
    </row>
    <row r="34" spans="2:21" s="12" customFormat="1" ht="10.5">
      <c r="B34" s="47"/>
      <c r="C34" s="10" t="s">
        <v>27</v>
      </c>
      <c r="G34" s="14">
        <f>IF($Q34-$O34=0,1,($P34-$O34)/($Q34-O34))</f>
        <v>0.4449658031497036</v>
      </c>
      <c r="H34" s="15">
        <f>I34+J34</f>
        <v>90.51866666666666</v>
      </c>
      <c r="I34" s="16">
        <f>AVERAGE(I$3:I$17)</f>
        <v>4.554666666666666</v>
      </c>
      <c r="J34" s="16">
        <f>AVERAGE(J$3:J$17)</f>
        <v>85.964</v>
      </c>
      <c r="K34" s="17">
        <f>L34+M34</f>
        <v>9.481333333333334</v>
      </c>
      <c r="L34" s="18">
        <f>AVERAGE(L$3:L$17)</f>
        <v>8.056000000000001</v>
      </c>
      <c r="M34" s="49">
        <f>AVERAGE(M$3:M$17)</f>
        <v>1.4253333333333333</v>
      </c>
      <c r="N34" s="61"/>
      <c r="O34" s="67">
        <f>(I34+L34)*(I34+M34)/100+(J34+M34)*(J34+L34)/100</f>
        <v>82.91756906666664</v>
      </c>
      <c r="P34" s="19">
        <f>H34</f>
        <v>90.51866666666666</v>
      </c>
      <c r="Q34" s="19">
        <f>100</f>
        <v>100</v>
      </c>
      <c r="U34" s="48"/>
    </row>
    <row r="35" spans="2:21" s="12" customFormat="1" ht="10.5">
      <c r="B35" s="47"/>
      <c r="M35" s="48"/>
      <c r="N35" s="62"/>
      <c r="O35" s="70"/>
      <c r="P35" s="13"/>
      <c r="Q35" s="13"/>
      <c r="U35" s="48"/>
    </row>
    <row r="36" spans="2:21" s="12" customFormat="1" ht="11.25" thickBot="1">
      <c r="B36" s="50"/>
      <c r="C36" s="51" t="s">
        <v>28</v>
      </c>
      <c r="D36" s="52"/>
      <c r="E36" s="52"/>
      <c r="F36" s="52"/>
      <c r="G36" s="53">
        <f>IF($Q36-$O36=0,1,($P36-$O36)/($Q36-O36))</f>
        <v>0.34481109694868617</v>
      </c>
      <c r="H36" s="54">
        <f>I36+J36</f>
        <v>89.70100091337547</v>
      </c>
      <c r="I36" s="55">
        <f>SUM(R$3:R$17)/SUM(F$3:F$17)</f>
        <v>3.2478607285082752</v>
      </c>
      <c r="J36" s="55">
        <f>SUM(S$3:S$17)/SUM(F$3:F$17)</f>
        <v>86.4531401848672</v>
      </c>
      <c r="K36" s="56">
        <f>L36+M36</f>
        <v>10.299467977056008</v>
      </c>
      <c r="L36" s="57">
        <f>SUM(T$3:T$17)/SUM(F$3:F$17)</f>
        <v>9.243575974571627</v>
      </c>
      <c r="M36" s="58">
        <f>SUM(U$3:U$17)/SUM(F$3:F$17)</f>
        <v>1.0558920024843812</v>
      </c>
      <c r="N36" s="61"/>
      <c r="O36" s="71">
        <f>(I36+L36)*(I36+M36)/100+(J36+M36)*(J36+L36)/100</f>
        <v>84.28087069445081</v>
      </c>
      <c r="P36" s="72">
        <f>H36</f>
        <v>89.70100091337547</v>
      </c>
      <c r="Q36" s="72">
        <f>100</f>
        <v>100</v>
      </c>
      <c r="R36" s="52"/>
      <c r="S36" s="52"/>
      <c r="T36" s="52"/>
      <c r="U36" s="73"/>
    </row>
  </sheetData>
  <sheetProtection/>
  <printOptions/>
  <pageMargins left="0.7" right="0.7" top="0.75" bottom="0.75" header="0.3" footer="0.3"/>
  <pageSetup fitToHeight="1" fitToWidth="1" horizontalDpi="600" verticalDpi="600" orientation="landscape" scale="67" r:id="rId2"/>
  <ignoredErrors>
    <ignoredError sqref="K32" formulaRange="1"/>
    <ignoredError sqref="K30" formula="1" formulaRange="1"/>
    <ignoredError sqref="K3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2011-06-08T03:11:20Z</dcterms:modified>
  <cp:category/>
  <cp:version/>
  <cp:contentType/>
  <cp:contentStatus/>
</cp:coreProperties>
</file>